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Gases" sheetId="2" r:id="rId1"/>
    <sheet name="Steam or Water" sheetId="3" r:id="rId2"/>
    <sheet name="other Liquids" sheetId="4" r:id="rId3"/>
  </sheets>
  <definedNames>
    <definedName name="beta">Gases!$C$9</definedName>
    <definedName name="Design_Rho">Gases!#REF!</definedName>
    <definedName name="Design_T">Gases!$C$15</definedName>
    <definedName name="DesignP">Gases!$C$14</definedName>
    <definedName name="Druck">Gases!#REF!</definedName>
    <definedName name="Durchflusskoeff">Gases!$C$8</definedName>
    <definedName name="Durchmesser">Gases!$C$10</definedName>
    <definedName name="Epsilon">Gases!#REF!</definedName>
    <definedName name="RhoN">Gases!$C$11</definedName>
    <definedName name="Temp">Gases!#REF!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3" l="1"/>
  <c r="S9" i="3"/>
  <c r="S13" i="3" s="1"/>
  <c r="S14" i="3" s="1"/>
  <c r="P10" i="3"/>
  <c r="P11" i="3"/>
  <c r="P15" i="3" s="1"/>
  <c r="P16" i="3" s="1"/>
  <c r="P12" i="3"/>
  <c r="S12" i="3"/>
  <c r="S15" i="3"/>
  <c r="D16" i="3"/>
  <c r="D24" i="3" s="1"/>
  <c r="J16" i="3"/>
  <c r="J24" i="3" s="1"/>
  <c r="S16" i="3"/>
  <c r="P18" i="3"/>
  <c r="C26" i="3" s="1"/>
  <c r="S18" i="3"/>
  <c r="I26" i="3" s="1"/>
  <c r="C23" i="3"/>
  <c r="I23" i="3"/>
  <c r="C24" i="3"/>
  <c r="I24" i="3"/>
  <c r="I24" i="4"/>
  <c r="C24" i="4"/>
  <c r="S12" i="4"/>
  <c r="P12" i="4"/>
  <c r="I25" i="4"/>
  <c r="C25" i="4"/>
  <c r="J16" i="4"/>
  <c r="J25" i="4" s="1"/>
  <c r="D16" i="4"/>
  <c r="D25" i="4" s="1"/>
  <c r="S15" i="4"/>
  <c r="S16" i="4" s="1"/>
  <c r="P10" i="4"/>
  <c r="P11" i="4" s="1"/>
  <c r="P13" i="4" s="1"/>
  <c r="S9" i="4"/>
  <c r="S13" i="4" s="1"/>
  <c r="S14" i="4" s="1"/>
  <c r="S17" i="4" s="1"/>
  <c r="I26" i="4" s="1"/>
  <c r="P9" i="4"/>
  <c r="S17" i="3" l="1"/>
  <c r="I25" i="3" s="1"/>
  <c r="P13" i="3"/>
  <c r="P14" i="3" s="1"/>
  <c r="P17" i="3" s="1"/>
  <c r="C25" i="3" s="1"/>
  <c r="P14" i="4"/>
  <c r="P17" i="4" s="1"/>
  <c r="C26" i="4" s="1"/>
  <c r="P15" i="4"/>
  <c r="P16" i="4" s="1"/>
  <c r="S17" i="2"/>
  <c r="I26" i="2" s="1"/>
  <c r="S10" i="2"/>
  <c r="S13" i="2" s="1"/>
  <c r="J24" i="2"/>
  <c r="I24" i="2"/>
  <c r="D24" i="2"/>
  <c r="P17" i="2"/>
  <c r="C26" i="2" s="1"/>
  <c r="C24" i="2"/>
  <c r="S15" i="2" l="1"/>
  <c r="S14" i="2" l="1"/>
  <c r="S16" i="2" s="1"/>
  <c r="I25" i="2" s="1"/>
  <c r="P11" i="2" l="1"/>
  <c r="P12" i="2" s="1"/>
  <c r="P10" i="2" l="1"/>
  <c r="P13" i="2" s="1"/>
  <c r="P15" i="2" l="1"/>
  <c r="P14" i="2"/>
  <c r="P16" i="2" s="1"/>
  <c r="C25" i="2" s="1"/>
</calcChain>
</file>

<file path=xl/sharedStrings.xml><?xml version="1.0" encoding="utf-8"?>
<sst xmlns="http://schemas.openxmlformats.org/spreadsheetml/2006/main" count="228" uniqueCount="53">
  <si>
    <t>[-]</t>
  </si>
  <si>
    <t>C</t>
  </si>
  <si>
    <t>beta</t>
  </si>
  <si>
    <t>K</t>
  </si>
  <si>
    <t>q1</t>
  </si>
  <si>
    <t>Design p</t>
  </si>
  <si>
    <t>Design T</t>
  </si>
  <si>
    <t>[kg/m³]</t>
  </si>
  <si>
    <t>Design Flow</t>
  </si>
  <si>
    <t>A</t>
  </si>
  <si>
    <t>[m²]</t>
  </si>
  <si>
    <t>RhoN</t>
  </si>
  <si>
    <t>[kg/Nm³]</t>
  </si>
  <si>
    <t>[kPa]</t>
  </si>
  <si>
    <t>[mm]</t>
  </si>
  <si>
    <t>[°C]</t>
  </si>
  <si>
    <t>[Nm³/h]</t>
  </si>
  <si>
    <t>d(warm)</t>
  </si>
  <si>
    <t>D(warm)</t>
  </si>
  <si>
    <t>Design dp</t>
  </si>
  <si>
    <t>[mbar]</t>
  </si>
  <si>
    <r>
      <t xml:space="preserve">Design </t>
    </r>
    <r>
      <rPr>
        <sz val="11"/>
        <color theme="1"/>
        <rFont val="Symbol"/>
        <family val="1"/>
        <charset val="2"/>
      </rPr>
      <t>e</t>
    </r>
  </si>
  <si>
    <t>q0</t>
  </si>
  <si>
    <t>Last Bit</t>
  </si>
  <si>
    <t>Buildt</t>
  </si>
  <si>
    <t>Orifice/Venturi/Nozzle</t>
  </si>
  <si>
    <t>Prozess Data</t>
  </si>
  <si>
    <t>Calculations</t>
  </si>
  <si>
    <t>Settings for SYS MMF</t>
  </si>
  <si>
    <t>Medium</t>
  </si>
  <si>
    <t>Gas</t>
  </si>
  <si>
    <t>Flow Rate</t>
  </si>
  <si>
    <t>Flow Coeff</t>
  </si>
  <si>
    <t>KEPS</t>
  </si>
  <si>
    <t>Keps</t>
  </si>
  <si>
    <t>Pitot tube</t>
  </si>
  <si>
    <t>Design Desnity</t>
  </si>
  <si>
    <t>Fluid</t>
  </si>
  <si>
    <t>Superheated Steam</t>
  </si>
  <si>
    <t>Saturated Steam</t>
  </si>
  <si>
    <t>Water</t>
  </si>
  <si>
    <t>Massenfluss</t>
  </si>
  <si>
    <t>[kg/h]</t>
  </si>
  <si>
    <t>Last Bit kg</t>
  </si>
  <si>
    <t>Last Bit usereinheit</t>
  </si>
  <si>
    <t>Liquid</t>
  </si>
  <si>
    <t>Density</t>
  </si>
  <si>
    <t>Denstity</t>
  </si>
  <si>
    <t>Depending if you are using a ISO5167 primary Element or a pitot tube, please use the left or the right Box</t>
  </si>
  <si>
    <t>Enter your design data in the blue marked fields, the specific seetings for the SYS-MMF can be found on the bottom of the box</t>
  </si>
  <si>
    <r>
      <t xml:space="preserve">This Excel-Sheet is to calculate the SYS-MMF Settings for </t>
    </r>
    <r>
      <rPr>
        <b/>
        <u/>
        <sz val="14"/>
        <color theme="1"/>
        <rFont val="Calibri"/>
        <family val="2"/>
        <scheme val="minor"/>
      </rPr>
      <t>Gas-Flow only!</t>
    </r>
  </si>
  <si>
    <r>
      <t xml:space="preserve">This Excel-Sheet is to calculate the SYS-MMF Settings for </t>
    </r>
    <r>
      <rPr>
        <b/>
        <u/>
        <sz val="14"/>
        <color theme="1"/>
        <rFont val="Calibri"/>
        <family val="2"/>
        <scheme val="minor"/>
      </rPr>
      <t>Steam or Water -Flow only!</t>
    </r>
  </si>
  <si>
    <r>
      <t xml:space="preserve">This Excel-Sheet is to calculate the SYS-MMF Settings for </t>
    </r>
    <r>
      <rPr>
        <b/>
        <u/>
        <sz val="14"/>
        <color theme="1"/>
        <rFont val="Calibri"/>
        <family val="2"/>
        <scheme val="minor"/>
      </rPr>
      <t>Liquids-Flow only!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</si>
</sst>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/>
      <name val="Symbol"/>
      <family val="1"/>
      <charset val="2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horizontal="right"/>
    </xf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1" fillId="0" borderId="5" xfId="0" applyFont="1" applyBorder="1"/>
    <xf numFmtId="0" fontId="2" fillId="0" borderId="0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3" fillId="0" borderId="5" xfId="0" applyFont="1" applyFill="1" applyBorder="1"/>
    <xf numFmtId="0" fontId="2" fillId="0" borderId="0" xfId="0" applyFont="1" applyFill="1" applyBorder="1" applyAlignment="1">
      <alignment horizontal="right"/>
    </xf>
    <xf numFmtId="0" fontId="0" fillId="2" borderId="0" xfId="0" applyFill="1" applyBorder="1" applyProtection="1">
      <protection locked="0"/>
    </xf>
    <xf numFmtId="0" fontId="6" fillId="0" borderId="2" xfId="0" applyFont="1" applyBorder="1"/>
    <xf numFmtId="0" fontId="7" fillId="0" borderId="2" xfId="0" applyFont="1" applyBorder="1"/>
    <xf numFmtId="0" fontId="8" fillId="0" borderId="5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6" xfId="0" applyFont="1" applyFill="1" applyBorder="1"/>
    <xf numFmtId="0" fontId="8" fillId="0" borderId="7" xfId="0" applyFont="1" applyFill="1" applyBorder="1"/>
    <xf numFmtId="0" fontId="8" fillId="0" borderId="8" xfId="0" applyFont="1" applyFill="1" applyBorder="1" applyAlignment="1">
      <alignment horizontal="right"/>
    </xf>
    <xf numFmtId="0" fontId="8" fillId="0" borderId="9" xfId="0" applyFont="1" applyFill="1" applyBorder="1"/>
    <xf numFmtId="0" fontId="8" fillId="0" borderId="0" xfId="0" applyFont="1" applyFill="1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9" fillId="0" borderId="0" xfId="0" applyFont="1"/>
    <xf numFmtId="0" fontId="9" fillId="0" borderId="0" xfId="0" applyFont="1" applyProtection="1"/>
    <xf numFmtId="0" fontId="0" fillId="0" borderId="0" xfId="0" applyProtection="1"/>
    <xf numFmtId="0" fontId="6" fillId="0" borderId="2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3" fillId="0" borderId="0" xfId="0" applyFont="1" applyFill="1" applyProtection="1"/>
    <xf numFmtId="0" fontId="2" fillId="0" borderId="0" xfId="0" applyFont="1" applyFill="1" applyProtection="1"/>
    <xf numFmtId="0" fontId="0" fillId="0" borderId="0" xfId="0" applyBorder="1" applyProtection="1"/>
    <xf numFmtId="0" fontId="1" fillId="0" borderId="5" xfId="0" applyFont="1" applyBorder="1" applyProtection="1"/>
    <xf numFmtId="0" fontId="0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Border="1" applyProtection="1"/>
    <xf numFmtId="0" fontId="2" fillId="0" borderId="5" xfId="0" applyFont="1" applyFill="1" applyBorder="1" applyProtection="1"/>
    <xf numFmtId="0" fontId="2" fillId="0" borderId="6" xfId="0" applyFont="1" applyFill="1" applyBorder="1" applyProtection="1"/>
    <xf numFmtId="0" fontId="3" fillId="0" borderId="5" xfId="0" applyFont="1" applyFill="1" applyBorder="1" applyProtection="1"/>
    <xf numFmtId="0" fontId="2" fillId="0" borderId="0" xfId="0" applyFont="1" applyFill="1" applyBorder="1" applyAlignment="1" applyProtection="1">
      <alignment horizontal="right"/>
    </xf>
    <xf numFmtId="0" fontId="8" fillId="0" borderId="5" xfId="0" applyFont="1" applyFill="1" applyBorder="1" applyProtection="1"/>
    <xf numFmtId="0" fontId="8" fillId="0" borderId="0" xfId="0" applyFont="1" applyFill="1" applyBorder="1" applyAlignment="1" applyProtection="1">
      <alignment horizontal="right"/>
    </xf>
    <xf numFmtId="0" fontId="8" fillId="0" borderId="6" xfId="0" applyFont="1" applyFill="1" applyBorder="1" applyProtection="1"/>
    <xf numFmtId="0" fontId="8" fillId="0" borderId="0" xfId="0" applyFont="1" applyFill="1" applyProtection="1"/>
    <xf numFmtId="0" fontId="8" fillId="0" borderId="7" xfId="0" applyFont="1" applyFill="1" applyBorder="1" applyProtection="1"/>
    <xf numFmtId="0" fontId="8" fillId="0" borderId="8" xfId="0" applyFont="1" applyFill="1" applyBorder="1" applyAlignment="1" applyProtection="1">
      <alignment horizontal="right"/>
    </xf>
    <xf numFmtId="0" fontId="8" fillId="0" borderId="9" xfId="0" applyFont="1" applyFill="1" applyBorder="1" applyProtection="1"/>
    <xf numFmtId="0" fontId="2" fillId="0" borderId="0" xfId="0" applyFont="1" applyFill="1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16" fmlaLink="$Q$23" fmlaRange="$O$23:$O$25" noThreeD="1" sel="1" val="0"/>
</file>

<file path=xl/ctrlProps/ctrlProp2.xml><?xml version="1.0" encoding="utf-8"?>
<formControlPr xmlns="http://schemas.microsoft.com/office/spreadsheetml/2009/9/main" objectType="Drop" dropStyle="combo" dx="16" fmlaLink="$Q$23" fmlaRange="$O$23:$O$25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3</xdr:col>
          <xdr:colOff>542925</xdr:colOff>
          <xdr:row>10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9</xdr:row>
          <xdr:rowOff>19050</xdr:rowOff>
        </xdr:from>
        <xdr:to>
          <xdr:col>9</xdr:col>
          <xdr:colOff>647700</xdr:colOff>
          <xdr:row>10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1"/>
  <sheetViews>
    <sheetView showGridLines="0" showRowColHeaders="0" tabSelected="1" workbookViewId="0">
      <selection activeCell="C17" sqref="C17"/>
    </sheetView>
  </sheetViews>
  <sheetFormatPr baseColWidth="10" defaultRowHeight="15" x14ac:dyDescent="0.25"/>
  <cols>
    <col min="2" max="2" width="20.85546875" bestFit="1" customWidth="1"/>
    <col min="3" max="3" width="16.140625" customWidth="1"/>
    <col min="5" max="5" width="8" customWidth="1"/>
    <col min="6" max="7" width="3.42578125" customWidth="1"/>
    <col min="8" max="8" width="21.28515625" customWidth="1"/>
    <col min="9" max="9" width="17.5703125" customWidth="1"/>
    <col min="14" max="14" width="11.42578125" customWidth="1"/>
    <col min="15" max="15" width="18.5703125" hidden="1" customWidth="1"/>
    <col min="16" max="16" width="12" hidden="1" customWidth="1"/>
    <col min="17" max="17" width="6.42578125" hidden="1" customWidth="1"/>
    <col min="18" max="18" width="11.7109375" hidden="1" customWidth="1"/>
    <col min="19" max="19" width="12" hidden="1" customWidth="1"/>
    <col min="20" max="20" width="4.85546875" hidden="1" customWidth="1"/>
    <col min="21" max="21" width="0" hidden="1" customWidth="1"/>
  </cols>
  <sheetData>
    <row r="2" spans="2:20" ht="18.75" x14ac:dyDescent="0.3">
      <c r="B2" s="30" t="s">
        <v>50</v>
      </c>
    </row>
    <row r="3" spans="2:20" ht="18.75" x14ac:dyDescent="0.3">
      <c r="B3" s="30" t="s">
        <v>48</v>
      </c>
    </row>
    <row r="4" spans="2:20" ht="18.75" x14ac:dyDescent="0.3">
      <c r="B4" s="30" t="s">
        <v>49</v>
      </c>
    </row>
    <row r="6" spans="2:20" ht="15.75" thickBot="1" x14ac:dyDescent="0.3"/>
    <row r="7" spans="2:20" ht="23.25" x14ac:dyDescent="0.35">
      <c r="B7" s="20" t="s">
        <v>25</v>
      </c>
      <c r="C7" s="7"/>
      <c r="D7" s="8"/>
      <c r="H7" s="20" t="s">
        <v>35</v>
      </c>
      <c r="I7" s="7"/>
      <c r="J7" s="8"/>
    </row>
    <row r="8" spans="2:20" x14ac:dyDescent="0.25">
      <c r="B8" s="9" t="s">
        <v>1</v>
      </c>
      <c r="C8" s="6">
        <v>0.66500000000000004</v>
      </c>
      <c r="D8" s="10" t="s">
        <v>0</v>
      </c>
      <c r="H8" s="9" t="s">
        <v>3</v>
      </c>
      <c r="I8" s="6">
        <v>0.56816999999999995</v>
      </c>
      <c r="J8" s="10" t="s">
        <v>0</v>
      </c>
    </row>
    <row r="9" spans="2:20" x14ac:dyDescent="0.25">
      <c r="B9" s="9" t="s">
        <v>18</v>
      </c>
      <c r="C9" s="6">
        <v>205.3</v>
      </c>
      <c r="D9" s="10" t="s">
        <v>14</v>
      </c>
      <c r="H9" s="9" t="s">
        <v>18</v>
      </c>
      <c r="I9" s="6">
        <v>107.3</v>
      </c>
      <c r="J9" s="10" t="s">
        <v>14</v>
      </c>
      <c r="O9" s="2" t="s">
        <v>27</v>
      </c>
      <c r="P9" s="1"/>
      <c r="Q9" s="1"/>
      <c r="R9" s="2" t="s">
        <v>27</v>
      </c>
      <c r="S9" s="1"/>
      <c r="T9" s="1"/>
    </row>
    <row r="10" spans="2:20" x14ac:dyDescent="0.25">
      <c r="B10" s="9" t="s">
        <v>17</v>
      </c>
      <c r="C10" s="6">
        <v>107.55</v>
      </c>
      <c r="D10" s="10" t="s">
        <v>14</v>
      </c>
      <c r="H10" s="9"/>
      <c r="I10" s="11"/>
      <c r="J10" s="10"/>
      <c r="O10" s="1" t="s">
        <v>9</v>
      </c>
      <c r="P10" s="1">
        <f>PI()*(Durchmesser/1000)^2/4</f>
        <v>9.0847025195136908E-3</v>
      </c>
      <c r="Q10" s="1" t="s">
        <v>10</v>
      </c>
      <c r="R10" s="1" t="s">
        <v>9</v>
      </c>
      <c r="S10" s="1">
        <f>PI()*(I9/1000)^2/4</f>
        <v>9.042516820662207E-3</v>
      </c>
      <c r="T10" s="1" t="s">
        <v>10</v>
      </c>
    </row>
    <row r="11" spans="2:20" x14ac:dyDescent="0.25">
      <c r="B11" s="9" t="s">
        <v>11</v>
      </c>
      <c r="C11" s="6">
        <v>0.745</v>
      </c>
      <c r="D11" s="10" t="s">
        <v>12</v>
      </c>
      <c r="H11" s="9" t="s">
        <v>11</v>
      </c>
      <c r="I11" s="6">
        <v>1.2928999999999999</v>
      </c>
      <c r="J11" s="10" t="s">
        <v>12</v>
      </c>
      <c r="O11" s="1" t="s">
        <v>2</v>
      </c>
      <c r="P11" s="1">
        <f>Durchmesser/beta</f>
        <v>0.52386751095957129</v>
      </c>
      <c r="Q11" s="1" t="s">
        <v>0</v>
      </c>
      <c r="R11" s="1"/>
      <c r="S11" s="1"/>
      <c r="T11" s="1"/>
    </row>
    <row r="12" spans="2:20" x14ac:dyDescent="0.25">
      <c r="B12" s="9"/>
      <c r="C12" s="11"/>
      <c r="D12" s="10"/>
      <c r="H12" s="9"/>
      <c r="I12" s="11"/>
      <c r="J12" s="10"/>
      <c r="O12" s="1" t="s">
        <v>3</v>
      </c>
      <c r="P12" s="1">
        <f>Durchflusskoeff/(1-P11^4)^0.5</f>
        <v>0.69155212057536963</v>
      </c>
      <c r="Q12" s="1" t="s">
        <v>0</v>
      </c>
      <c r="R12" s="1"/>
      <c r="S12" s="1"/>
      <c r="T12" s="1"/>
    </row>
    <row r="13" spans="2:20" x14ac:dyDescent="0.25">
      <c r="B13" s="12" t="s">
        <v>26</v>
      </c>
      <c r="C13" s="11"/>
      <c r="D13" s="10"/>
      <c r="H13" s="12" t="s">
        <v>26</v>
      </c>
      <c r="I13" s="11"/>
      <c r="J13" s="10"/>
      <c r="O13" s="1" t="s">
        <v>22</v>
      </c>
      <c r="P13" s="1">
        <f>P12*P10*C18*SQRT(2*273.15/(101.325*RhoN))*3600*100/C16+10.8240562</f>
        <v>11.31030063929809</v>
      </c>
      <c r="Q13" s="1"/>
      <c r="R13" s="1" t="s">
        <v>22</v>
      </c>
      <c r="S13" s="1">
        <f>I8*S10*I18*SQRT(2*273.15/(101.325*I11))*3600*100/I16+10.8240562</f>
        <v>29.708967767350657</v>
      </c>
      <c r="T13" s="1"/>
    </row>
    <row r="14" spans="2:20" x14ac:dyDescent="0.25">
      <c r="B14" s="9" t="s">
        <v>5</v>
      </c>
      <c r="C14" s="6">
        <v>225</v>
      </c>
      <c r="D14" s="10" t="s">
        <v>13</v>
      </c>
      <c r="H14" s="9" t="s">
        <v>5</v>
      </c>
      <c r="I14" s="6">
        <v>100</v>
      </c>
      <c r="J14" s="10" t="s">
        <v>13</v>
      </c>
      <c r="O14" s="1" t="s">
        <v>4</v>
      </c>
      <c r="P14" s="4">
        <f>IF(P13&gt;1000,P13/10,IF(P13&gt;10000,P13/100,P13))</f>
        <v>11.31030063929809</v>
      </c>
      <c r="Q14" s="1"/>
      <c r="R14" s="1" t="s">
        <v>4</v>
      </c>
      <c r="S14" s="4">
        <f>IF(S13&gt;1000,S13/10,IF(S13&gt;10000,S13/100,S13))</f>
        <v>29.708967767350657</v>
      </c>
      <c r="T14" s="1"/>
    </row>
    <row r="15" spans="2:20" x14ac:dyDescent="0.25">
      <c r="B15" s="9" t="s">
        <v>6</v>
      </c>
      <c r="C15" s="6">
        <v>55</v>
      </c>
      <c r="D15" s="10" t="s">
        <v>15</v>
      </c>
      <c r="H15" s="9" t="s">
        <v>6</v>
      </c>
      <c r="I15" s="6">
        <v>20</v>
      </c>
      <c r="J15" s="10" t="s">
        <v>15</v>
      </c>
      <c r="O15" s="1" t="s">
        <v>23</v>
      </c>
      <c r="P15" s="1">
        <f>IF(P13&gt;1000,1,IF(P13&gt;10000,2,0))</f>
        <v>0</v>
      </c>
      <c r="Q15" s="1"/>
      <c r="R15" s="1" t="s">
        <v>23</v>
      </c>
      <c r="S15" s="1">
        <f>IF(S13&gt;1000,1,IF(S13&gt;10000,2,0))</f>
        <v>0</v>
      </c>
      <c r="T15" s="1"/>
    </row>
    <row r="16" spans="2:20" x14ac:dyDescent="0.25">
      <c r="B16" s="9" t="s">
        <v>8</v>
      </c>
      <c r="C16" s="6">
        <v>12000</v>
      </c>
      <c r="D16" s="10" t="s">
        <v>16</v>
      </c>
      <c r="H16" s="9" t="s">
        <v>8</v>
      </c>
      <c r="I16" s="6">
        <v>200</v>
      </c>
      <c r="J16" s="10" t="s">
        <v>16</v>
      </c>
      <c r="O16" s="1" t="s">
        <v>24</v>
      </c>
      <c r="P16" s="1" t="str">
        <f>TEXT(P14,"000,00000")&amp;P15&amp;"0"</f>
        <v>011,3103000</v>
      </c>
      <c r="Q16" s="1"/>
      <c r="R16" s="1" t="s">
        <v>24</v>
      </c>
      <c r="S16" s="1" t="str">
        <f>TEXT(S14,"000,00000")&amp;S15&amp;"0"</f>
        <v>029,7089700</v>
      </c>
      <c r="T16" s="1"/>
    </row>
    <row r="17" spans="1:20" x14ac:dyDescent="0.25">
      <c r="B17" s="9" t="s">
        <v>19</v>
      </c>
      <c r="C17" s="6">
        <v>288.5</v>
      </c>
      <c r="D17" s="10" t="s">
        <v>20</v>
      </c>
      <c r="H17" s="9" t="s">
        <v>19</v>
      </c>
      <c r="I17" s="6">
        <v>14.99</v>
      </c>
      <c r="J17" s="10" t="s">
        <v>20</v>
      </c>
      <c r="O17" s="1" t="s">
        <v>34</v>
      </c>
      <c r="P17" s="1">
        <f>(1-C18)*DesignP/(C17/10)</f>
        <v>0.31975736568457569</v>
      </c>
      <c r="Q17" s="1"/>
      <c r="R17" s="1" t="s">
        <v>34</v>
      </c>
      <c r="S17" s="1">
        <f>(1-I18)*I14/(I17/10)</f>
        <v>0</v>
      </c>
      <c r="T17" s="1"/>
    </row>
    <row r="18" spans="1:20" x14ac:dyDescent="0.25">
      <c r="B18" s="9" t="s">
        <v>21</v>
      </c>
      <c r="C18" s="6">
        <v>0.95899999999999996</v>
      </c>
      <c r="D18" s="10" t="s">
        <v>0</v>
      </c>
      <c r="H18" s="9" t="s">
        <v>21</v>
      </c>
      <c r="I18" s="6">
        <v>1</v>
      </c>
      <c r="J18" s="10" t="s">
        <v>0</v>
      </c>
      <c r="O18" s="1"/>
      <c r="P18" s="3"/>
      <c r="Q18" s="1"/>
      <c r="R18" s="1"/>
      <c r="S18" s="3"/>
      <c r="T18" s="1"/>
    </row>
    <row r="19" spans="1:20" x14ac:dyDescent="0.25">
      <c r="B19" s="9"/>
      <c r="C19" s="13"/>
      <c r="D19" s="10"/>
      <c r="H19" s="9"/>
      <c r="I19" s="13"/>
      <c r="J19" s="10"/>
      <c r="O19" s="1"/>
      <c r="P19" s="1"/>
      <c r="Q19" s="1"/>
      <c r="R19" s="1"/>
      <c r="S19" s="1"/>
    </row>
    <row r="20" spans="1:20" x14ac:dyDescent="0.25">
      <c r="A20" s="1"/>
      <c r="B20" s="14"/>
      <c r="C20" s="13"/>
      <c r="D20" s="15"/>
      <c r="E20" s="1"/>
      <c r="H20" s="14"/>
      <c r="I20" s="13"/>
      <c r="J20" s="15"/>
    </row>
    <row r="21" spans="1:20" x14ac:dyDescent="0.25">
      <c r="A21" s="1"/>
      <c r="B21" s="16" t="s">
        <v>28</v>
      </c>
      <c r="C21" s="13"/>
      <c r="D21" s="15"/>
      <c r="E21" s="1"/>
      <c r="F21" s="1"/>
      <c r="G21" s="1"/>
      <c r="H21" s="16" t="s">
        <v>28</v>
      </c>
      <c r="I21" s="13"/>
      <c r="J21" s="15"/>
    </row>
    <row r="22" spans="1:20" x14ac:dyDescent="0.25">
      <c r="A22" s="1"/>
      <c r="B22" s="16"/>
      <c r="C22" s="13"/>
      <c r="D22" s="15"/>
      <c r="E22" s="1"/>
      <c r="F22" s="1"/>
      <c r="G22" s="1"/>
      <c r="H22" s="16"/>
      <c r="I22" s="13"/>
      <c r="J22" s="15"/>
    </row>
    <row r="23" spans="1:20" x14ac:dyDescent="0.25">
      <c r="A23" s="1"/>
      <c r="B23" s="21" t="s">
        <v>29</v>
      </c>
      <c r="C23" s="22" t="s">
        <v>30</v>
      </c>
      <c r="D23" s="23"/>
      <c r="E23" s="1"/>
      <c r="F23" s="1"/>
      <c r="G23" s="1"/>
      <c r="H23" s="21" t="s">
        <v>29</v>
      </c>
      <c r="I23" s="22" t="s">
        <v>30</v>
      </c>
      <c r="J23" s="23"/>
    </row>
    <row r="24" spans="1:20" x14ac:dyDescent="0.25">
      <c r="A24" s="1"/>
      <c r="B24" s="21" t="s">
        <v>31</v>
      </c>
      <c r="C24" s="22">
        <f>C16</f>
        <v>12000</v>
      </c>
      <c r="D24" s="23" t="str">
        <f>D16</f>
        <v>[Nm³/h]</v>
      </c>
      <c r="E24" s="1"/>
      <c r="F24" s="1"/>
      <c r="G24" s="1"/>
      <c r="H24" s="21" t="s">
        <v>31</v>
      </c>
      <c r="I24" s="22">
        <f>I16</f>
        <v>200</v>
      </c>
      <c r="J24" s="23" t="str">
        <f>J16</f>
        <v>[Nm³/h]</v>
      </c>
    </row>
    <row r="25" spans="1:20" x14ac:dyDescent="0.25">
      <c r="A25" s="1"/>
      <c r="B25" s="21" t="s">
        <v>32</v>
      </c>
      <c r="C25" s="22" t="str">
        <f>P16</f>
        <v>011,3103000</v>
      </c>
      <c r="D25" s="23"/>
      <c r="E25" s="1"/>
      <c r="F25" s="1"/>
      <c r="G25" s="1"/>
      <c r="H25" s="21" t="s">
        <v>32</v>
      </c>
      <c r="I25" s="22" t="str">
        <f>S16</f>
        <v>029,7089700</v>
      </c>
      <c r="J25" s="23"/>
    </row>
    <row r="26" spans="1:20" ht="15.75" thickBot="1" x14ac:dyDescent="0.3">
      <c r="A26" s="1"/>
      <c r="B26" s="24" t="s">
        <v>33</v>
      </c>
      <c r="C26" s="25" t="str">
        <f>TEXT(P17,"000,0000000")</f>
        <v>000,3197574</v>
      </c>
      <c r="D26" s="26"/>
      <c r="E26" s="1"/>
      <c r="F26" s="1"/>
      <c r="G26" s="1"/>
      <c r="H26" s="24" t="s">
        <v>33</v>
      </c>
      <c r="I26" s="25" t="str">
        <f>TEXT(S17,"000,0000000")</f>
        <v>000,0000000</v>
      </c>
      <c r="J26" s="26"/>
    </row>
    <row r="27" spans="1:20" x14ac:dyDescent="0.25">
      <c r="A27" s="1"/>
      <c r="B27" s="1"/>
      <c r="C27" s="5"/>
      <c r="D27" s="1"/>
      <c r="E27" s="1"/>
      <c r="F27" s="1"/>
      <c r="G27" s="1"/>
      <c r="H27" s="1"/>
      <c r="I27" s="5"/>
      <c r="J27" s="1"/>
    </row>
    <row r="28" spans="1:20" x14ac:dyDescent="0.25">
      <c r="A28" s="1"/>
      <c r="B28" s="1"/>
      <c r="C28" s="5"/>
      <c r="D28" s="1"/>
      <c r="E28" s="1"/>
      <c r="F28" s="1"/>
      <c r="G28" s="1"/>
      <c r="H28" s="1"/>
      <c r="I28" s="5"/>
      <c r="J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20" x14ac:dyDescent="0.25">
      <c r="B30" s="1"/>
      <c r="C30" s="1"/>
      <c r="D30" s="1"/>
      <c r="E30" s="1"/>
      <c r="F30" s="1"/>
      <c r="G30" s="1"/>
      <c r="H30" s="1"/>
      <c r="I30" s="1"/>
      <c r="J30" s="1"/>
    </row>
    <row r="31" spans="1:20" x14ac:dyDescent="0.25">
      <c r="F31" s="1"/>
      <c r="G31" s="1"/>
      <c r="H31" s="1"/>
      <c r="I31" s="1"/>
      <c r="J31" s="1"/>
    </row>
  </sheetData>
  <sheetProtection algorithmName="SHA-512" hashValue="xW/ZsQ/M0Y3seG1JA+sh/zeXaHjj2Mw6nfCL7L7q+Dl8JeOkQhDsXGie9GGZHH13S8O1+AUkx3KKNfE6c68wKw==" saltValue="UoTTci0BawG1tcbexWGD2g==" spinCount="100000" sheet="1" objects="1" scenarios="1" selectLockedCells="1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T30"/>
  <sheetViews>
    <sheetView showGridLines="0" showRowColHeaders="0" workbookViewId="0">
      <selection activeCell="C9" sqref="C9"/>
    </sheetView>
  </sheetViews>
  <sheetFormatPr baseColWidth="10" defaultRowHeight="15" x14ac:dyDescent="0.25"/>
  <cols>
    <col min="2" max="2" width="20.85546875" bestFit="1" customWidth="1"/>
    <col min="3" max="3" width="16.140625" customWidth="1"/>
    <col min="6" max="7" width="3.42578125" customWidth="1"/>
    <col min="8" max="8" width="21.28515625" customWidth="1"/>
    <col min="9" max="9" width="17.5703125" customWidth="1"/>
    <col min="14" max="14" width="11.42578125" customWidth="1"/>
    <col min="15" max="15" width="18.5703125" hidden="1" customWidth="1"/>
    <col min="16" max="16" width="12" hidden="1" customWidth="1"/>
    <col min="17" max="17" width="6.42578125" hidden="1" customWidth="1"/>
    <col min="18" max="18" width="18.140625" hidden="1" customWidth="1"/>
    <col min="19" max="19" width="12" hidden="1" customWidth="1"/>
    <col min="20" max="20" width="6.42578125" hidden="1" customWidth="1"/>
    <col min="21" max="22" width="0" hidden="1" customWidth="1"/>
  </cols>
  <sheetData>
    <row r="2" spans="2:20" ht="18.75" x14ac:dyDescent="0.3">
      <c r="B2" s="30" t="s">
        <v>51</v>
      </c>
    </row>
    <row r="3" spans="2:20" ht="18.75" x14ac:dyDescent="0.3">
      <c r="B3" s="30" t="s">
        <v>48</v>
      </c>
    </row>
    <row r="4" spans="2:20" ht="18.75" x14ac:dyDescent="0.3">
      <c r="B4" s="30" t="s">
        <v>49</v>
      </c>
    </row>
    <row r="5" spans="2:20" ht="15.75" thickBot="1" x14ac:dyDescent="0.3"/>
    <row r="6" spans="2:20" ht="21" x14ac:dyDescent="0.35">
      <c r="B6" s="19" t="s">
        <v>25</v>
      </c>
      <c r="C6" s="7"/>
      <c r="D6" s="8"/>
      <c r="H6" s="19" t="s">
        <v>35</v>
      </c>
      <c r="I6" s="7"/>
      <c r="J6" s="8"/>
    </row>
    <row r="7" spans="2:20" x14ac:dyDescent="0.25">
      <c r="B7" s="9" t="s">
        <v>1</v>
      </c>
      <c r="C7" s="6">
        <v>0.60182000000000002</v>
      </c>
      <c r="D7" s="10" t="s">
        <v>0</v>
      </c>
      <c r="H7" s="9" t="s">
        <v>3</v>
      </c>
      <c r="I7" s="6">
        <v>0.62339</v>
      </c>
      <c r="J7" s="10" t="s">
        <v>0</v>
      </c>
    </row>
    <row r="8" spans="2:20" x14ac:dyDescent="0.25">
      <c r="B8" s="9" t="s">
        <v>18</v>
      </c>
      <c r="C8" s="6">
        <v>500.18</v>
      </c>
      <c r="D8" s="10"/>
      <c r="H8" s="9" t="s">
        <v>18</v>
      </c>
      <c r="I8" s="6">
        <v>500.18</v>
      </c>
      <c r="J8" s="10" t="s">
        <v>14</v>
      </c>
      <c r="O8" s="2" t="s">
        <v>27</v>
      </c>
      <c r="P8" s="1"/>
      <c r="Q8" s="1"/>
      <c r="R8" s="2" t="s">
        <v>27</v>
      </c>
      <c r="S8" s="1"/>
      <c r="T8" s="1"/>
    </row>
    <row r="9" spans="2:20" x14ac:dyDescent="0.25">
      <c r="B9" s="9" t="s">
        <v>17</v>
      </c>
      <c r="C9" s="6">
        <v>250.09</v>
      </c>
      <c r="D9" s="10" t="s">
        <v>14</v>
      </c>
      <c r="H9" s="9"/>
      <c r="I9" s="28"/>
      <c r="J9" s="10"/>
      <c r="O9" s="1" t="s">
        <v>9</v>
      </c>
      <c r="P9" s="1">
        <f>PI()*(C9/1000)^2/4</f>
        <v>4.9122734491418518E-2</v>
      </c>
      <c r="Q9" s="1" t="s">
        <v>10</v>
      </c>
      <c r="R9" s="1" t="s">
        <v>9</v>
      </c>
      <c r="S9" s="1">
        <f>PI()*(I8/1000)^2/4</f>
        <v>0.19649093796567407</v>
      </c>
      <c r="T9" s="1" t="s">
        <v>10</v>
      </c>
    </row>
    <row r="10" spans="2:20" x14ac:dyDescent="0.25">
      <c r="B10" s="9" t="s">
        <v>37</v>
      </c>
      <c r="C10" s="18"/>
      <c r="D10" s="10"/>
      <c r="H10" s="9" t="s">
        <v>37</v>
      </c>
      <c r="I10" s="28"/>
      <c r="J10" s="10"/>
      <c r="O10" s="1" t="s">
        <v>2</v>
      </c>
      <c r="P10" s="1">
        <f>C9/C8</f>
        <v>0.5</v>
      </c>
      <c r="Q10" s="1" t="s">
        <v>0</v>
      </c>
      <c r="R10" s="1"/>
      <c r="S10" s="1"/>
      <c r="T10" s="1"/>
    </row>
    <row r="11" spans="2:20" x14ac:dyDescent="0.25">
      <c r="B11" s="9"/>
      <c r="C11" s="11"/>
      <c r="D11" s="10"/>
      <c r="H11" s="9"/>
      <c r="I11" s="11"/>
      <c r="J11" s="10"/>
      <c r="O11" s="1" t="s">
        <v>3</v>
      </c>
      <c r="P11" s="1">
        <f>C7/(1-P10^4)^0.5</f>
        <v>0.62155702331054608</v>
      </c>
      <c r="Q11" s="1" t="s">
        <v>0</v>
      </c>
      <c r="R11" s="1"/>
      <c r="S11" s="1"/>
      <c r="T11" s="1"/>
    </row>
    <row r="12" spans="2:20" x14ac:dyDescent="0.25">
      <c r="B12" s="12" t="s">
        <v>26</v>
      </c>
      <c r="C12" s="11"/>
      <c r="D12" s="10"/>
      <c r="H12" s="12" t="s">
        <v>26</v>
      </c>
      <c r="I12" s="11"/>
      <c r="J12" s="10"/>
      <c r="O12" s="1" t="s">
        <v>41</v>
      </c>
      <c r="P12" s="1">
        <f>IF(Q23=3,C16*C15,C16)</f>
        <v>380</v>
      </c>
      <c r="Q12" s="1" t="s">
        <v>42</v>
      </c>
      <c r="R12" s="1" t="s">
        <v>41</v>
      </c>
      <c r="S12" s="1">
        <f>IF(Q23=3,I16*I15,I16)</f>
        <v>380</v>
      </c>
      <c r="T12" s="1" t="s">
        <v>42</v>
      </c>
    </row>
    <row r="13" spans="2:20" x14ac:dyDescent="0.25">
      <c r="B13" s="9" t="s">
        <v>5</v>
      </c>
      <c r="C13" s="6">
        <v>2700</v>
      </c>
      <c r="D13" s="10" t="s">
        <v>13</v>
      </c>
      <c r="H13" s="9" t="s">
        <v>5</v>
      </c>
      <c r="I13" s="6">
        <v>2700</v>
      </c>
      <c r="J13" s="10" t="s">
        <v>13</v>
      </c>
      <c r="O13" s="1" t="s">
        <v>22</v>
      </c>
      <c r="P13" s="4">
        <f>SQRT(2)*P11*C18*P9*3600</f>
        <v>155.44652262286709</v>
      </c>
      <c r="Q13" s="1"/>
      <c r="R13" s="1" t="s">
        <v>22</v>
      </c>
      <c r="S13" s="4">
        <f>SQRT(2)*I7*I18*S9*3600</f>
        <v>622.37250321648798</v>
      </c>
      <c r="T13" s="1"/>
    </row>
    <row r="14" spans="2:20" x14ac:dyDescent="0.25">
      <c r="B14" s="9" t="s">
        <v>6</v>
      </c>
      <c r="C14" s="6">
        <v>50</v>
      </c>
      <c r="D14" s="10" t="s">
        <v>15</v>
      </c>
      <c r="H14" s="9" t="s">
        <v>6</v>
      </c>
      <c r="I14" s="6">
        <v>50</v>
      </c>
      <c r="J14" s="10" t="s">
        <v>15</v>
      </c>
      <c r="O14" s="1" t="s">
        <v>4</v>
      </c>
      <c r="P14" s="1">
        <f>IF(P13&gt;1000,P13/10,IF(P13&gt;10000,P13/100,P13))</f>
        <v>155.44652262286709</v>
      </c>
      <c r="Q14" s="1"/>
      <c r="R14" s="1" t="s">
        <v>4</v>
      </c>
      <c r="S14" s="1">
        <f>IF(S13&gt;1000,S13/10,IF(S13&gt;10000,S13/100,S13))</f>
        <v>622.37250321648798</v>
      </c>
      <c r="T14" s="1"/>
    </row>
    <row r="15" spans="2:20" x14ac:dyDescent="0.25">
      <c r="B15" s="9" t="s">
        <v>36</v>
      </c>
      <c r="C15" s="6">
        <v>989.17470000000003</v>
      </c>
      <c r="D15" s="10" t="s">
        <v>7</v>
      </c>
      <c r="H15" s="9" t="s">
        <v>36</v>
      </c>
      <c r="I15" s="6">
        <v>989.17470000000003</v>
      </c>
      <c r="J15" s="10" t="s">
        <v>7</v>
      </c>
      <c r="O15" s="1" t="s">
        <v>43</v>
      </c>
      <c r="P15" s="1">
        <f>IF(P11&gt;1000,1,IF(P11&gt;10000,2,0))</f>
        <v>0</v>
      </c>
      <c r="Q15" s="1"/>
      <c r="R15" s="1" t="s">
        <v>43</v>
      </c>
      <c r="S15" s="1">
        <f>IF(S11&gt;1000,1,IF(S11&gt;10000,2,0))</f>
        <v>0</v>
      </c>
      <c r="T15" s="1"/>
    </row>
    <row r="16" spans="2:20" x14ac:dyDescent="0.25">
      <c r="B16" s="9" t="s">
        <v>8</v>
      </c>
      <c r="C16" s="6">
        <v>380</v>
      </c>
      <c r="D16" s="10" t="str">
        <f>IF(Q23=3,"[m³/h]","[kg/h]")</f>
        <v>[kg/h]</v>
      </c>
      <c r="H16" s="9" t="s">
        <v>8</v>
      </c>
      <c r="I16" s="6">
        <v>380</v>
      </c>
      <c r="J16" s="10" t="str">
        <f>IF(Q23=3,"[m³/h]","[kg/h]")</f>
        <v>[kg/h]</v>
      </c>
      <c r="O16" s="1" t="s">
        <v>44</v>
      </c>
      <c r="P16" s="1">
        <f>IF(Q23=3,P15,P15)</f>
        <v>0</v>
      </c>
      <c r="Q16" s="1"/>
      <c r="R16" s="1" t="s">
        <v>44</v>
      </c>
      <c r="S16" s="1">
        <f>IF(Q23=3,S15,S15)</f>
        <v>0</v>
      </c>
      <c r="T16" s="1"/>
    </row>
    <row r="17" spans="1:20" x14ac:dyDescent="0.25">
      <c r="B17" s="9" t="s">
        <v>19</v>
      </c>
      <c r="C17" s="6">
        <v>59.115000000000002</v>
      </c>
      <c r="D17" s="10" t="s">
        <v>20</v>
      </c>
      <c r="H17" s="9" t="s">
        <v>19</v>
      </c>
      <c r="I17" s="6">
        <v>3.673</v>
      </c>
      <c r="J17" s="10" t="s">
        <v>20</v>
      </c>
      <c r="O17" s="1" t="s">
        <v>24</v>
      </c>
      <c r="P17" s="3" t="str">
        <f>TEXT(P14,"000,00000")&amp;P16&amp;"0"</f>
        <v>155,4465200</v>
      </c>
      <c r="Q17" s="1"/>
      <c r="R17" s="1" t="s">
        <v>24</v>
      </c>
      <c r="S17" s="3" t="str">
        <f>TEXT(S14,"000,00000")&amp;S16&amp;"0"</f>
        <v>622,3725000</v>
      </c>
      <c r="T17" s="1"/>
    </row>
    <row r="18" spans="1:20" x14ac:dyDescent="0.25">
      <c r="B18" s="9" t="s">
        <v>21</v>
      </c>
      <c r="C18" s="6">
        <v>1</v>
      </c>
      <c r="D18" s="10" t="s">
        <v>0</v>
      </c>
      <c r="H18" s="9" t="s">
        <v>21</v>
      </c>
      <c r="I18" s="6">
        <v>0.998</v>
      </c>
      <c r="J18" s="10" t="s">
        <v>0</v>
      </c>
      <c r="O18" s="1" t="s">
        <v>34</v>
      </c>
      <c r="P18" s="1">
        <f>(1-C18)*C13/(C17/10)</f>
        <v>0</v>
      </c>
      <c r="Q18" s="1"/>
      <c r="R18" s="1" t="s">
        <v>34</v>
      </c>
      <c r="S18" s="1">
        <f>(1-I18)*I13/(I17/10)</f>
        <v>14.701878573373277</v>
      </c>
    </row>
    <row r="19" spans="1:20" x14ac:dyDescent="0.25">
      <c r="A19" s="1"/>
      <c r="B19" s="14"/>
      <c r="C19" s="13"/>
      <c r="D19" s="15"/>
      <c r="E19" s="1"/>
      <c r="H19" s="14"/>
      <c r="I19" s="13"/>
      <c r="J19" s="15"/>
    </row>
    <row r="20" spans="1:20" x14ac:dyDescent="0.25">
      <c r="A20" s="1"/>
      <c r="B20" s="16"/>
      <c r="C20" s="13"/>
      <c r="D20" s="15"/>
      <c r="E20" s="1"/>
      <c r="F20" s="1"/>
      <c r="G20" s="1"/>
      <c r="H20" s="16"/>
      <c r="I20" s="13"/>
      <c r="J20" s="15"/>
    </row>
    <row r="21" spans="1:20" x14ac:dyDescent="0.25">
      <c r="A21" s="1"/>
      <c r="B21" s="16" t="s">
        <v>28</v>
      </c>
      <c r="C21" s="13"/>
      <c r="D21" s="15"/>
      <c r="E21" s="1"/>
      <c r="F21" s="1"/>
      <c r="G21" s="1"/>
      <c r="H21" s="16" t="s">
        <v>28</v>
      </c>
      <c r="I21" s="13"/>
      <c r="J21" s="15"/>
    </row>
    <row r="22" spans="1:20" x14ac:dyDescent="0.25">
      <c r="A22" s="1"/>
      <c r="B22" s="14"/>
      <c r="C22" s="17"/>
      <c r="D22" s="15"/>
      <c r="E22" s="1"/>
      <c r="F22" s="1"/>
      <c r="G22" s="1"/>
      <c r="H22" s="14"/>
      <c r="I22" s="17"/>
      <c r="J22" s="15"/>
    </row>
    <row r="23" spans="1:20" x14ac:dyDescent="0.25">
      <c r="A23" s="1"/>
      <c r="B23" s="21" t="s">
        <v>29</v>
      </c>
      <c r="C23" s="22" t="str">
        <f>IF(Q23=1,"Suph_Steam",IF(Q23=2,"Sat_Steam","Water"))</f>
        <v>Suph_Steam</v>
      </c>
      <c r="D23" s="23"/>
      <c r="E23" s="27"/>
      <c r="F23" s="27"/>
      <c r="G23" s="27"/>
      <c r="H23" s="21" t="s">
        <v>29</v>
      </c>
      <c r="I23" s="22" t="str">
        <f>IF(Q23=1,"Suph_Steam",IF(Q23=2,"Sat_Steam","Water"))</f>
        <v>Suph_Steam</v>
      </c>
      <c r="J23" s="23"/>
      <c r="O23" t="s">
        <v>38</v>
      </c>
      <c r="Q23" s="29">
        <v>1</v>
      </c>
    </row>
    <row r="24" spans="1:20" x14ac:dyDescent="0.25">
      <c r="A24" s="1"/>
      <c r="B24" s="21" t="s">
        <v>31</v>
      </c>
      <c r="C24" s="22">
        <f>C16</f>
        <v>380</v>
      </c>
      <c r="D24" s="23" t="str">
        <f>D16</f>
        <v>[kg/h]</v>
      </c>
      <c r="E24" s="27"/>
      <c r="F24" s="27"/>
      <c r="G24" s="27"/>
      <c r="H24" s="21" t="s">
        <v>31</v>
      </c>
      <c r="I24" s="22">
        <f>I16</f>
        <v>380</v>
      </c>
      <c r="J24" s="23" t="str">
        <f>J16</f>
        <v>[kg/h]</v>
      </c>
      <c r="O24" t="s">
        <v>39</v>
      </c>
    </row>
    <row r="25" spans="1:20" x14ac:dyDescent="0.25">
      <c r="A25" s="1"/>
      <c r="B25" s="21" t="s">
        <v>32</v>
      </c>
      <c r="C25" s="22" t="str">
        <f>P17</f>
        <v>155,4465200</v>
      </c>
      <c r="D25" s="23"/>
      <c r="E25" s="27"/>
      <c r="F25" s="27"/>
      <c r="G25" s="27"/>
      <c r="H25" s="21" t="s">
        <v>32</v>
      </c>
      <c r="I25" s="22" t="str">
        <f>S17</f>
        <v>622,3725000</v>
      </c>
      <c r="J25" s="23"/>
      <c r="O25" t="s">
        <v>40</v>
      </c>
    </row>
    <row r="26" spans="1:20" ht="15.75" thickBot="1" x14ac:dyDescent="0.3">
      <c r="A26" s="1"/>
      <c r="B26" s="24" t="s">
        <v>33</v>
      </c>
      <c r="C26" s="25" t="str">
        <f>TEXT(P18,"000,0000000")</f>
        <v>000,0000000</v>
      </c>
      <c r="D26" s="26"/>
      <c r="E26" s="27"/>
      <c r="F26" s="27"/>
      <c r="G26" s="27"/>
      <c r="H26" s="24" t="s">
        <v>33</v>
      </c>
      <c r="I26" s="25" t="str">
        <f>TEXT(S18,"000,0000000")</f>
        <v>014,7018786</v>
      </c>
      <c r="J26" s="26"/>
    </row>
    <row r="27" spans="1:20" x14ac:dyDescent="0.25">
      <c r="A27" s="1"/>
      <c r="B27" s="1"/>
      <c r="C27" s="5"/>
      <c r="D27" s="1"/>
      <c r="E27" s="1"/>
      <c r="F27" s="1"/>
      <c r="G27" s="1"/>
      <c r="H27" s="1"/>
      <c r="I27" s="5"/>
      <c r="J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20" x14ac:dyDescent="0.25">
      <c r="B29" s="1"/>
      <c r="C29" s="1"/>
      <c r="D29" s="1"/>
      <c r="E29" s="1"/>
      <c r="F29" s="1"/>
      <c r="G29" s="1"/>
      <c r="H29" s="1"/>
      <c r="I29" s="1"/>
      <c r="J29" s="1"/>
    </row>
    <row r="30" spans="1:20" x14ac:dyDescent="0.25">
      <c r="F30" s="1"/>
      <c r="G30" s="1"/>
      <c r="H30" s="1"/>
      <c r="I30" s="1"/>
      <c r="J30" s="1"/>
    </row>
  </sheetData>
  <sheetProtection algorithmName="SHA-512" hashValue="AbjqS+KQ4WDoO6wnYiOCoMsnPqQQ4BduPcF1Z0h8GAzh4ZjMiPu3Vgh26qS+OdcChkrxswX73TsZG2eEKY0Xtw==" saltValue="qkobRbWsw6lD0l9UTegYGQ==" spinCount="100000" sheet="1" objects="1" scenarios="1" selectLockedCells="1"/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Drop Down 1">
              <controlPr defaultSize="0" autoLine="0" autoPict="0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3</xdr:col>
                    <xdr:colOff>542925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 moveWithCells="1">
                  <from>
                    <xdr:col>8</xdr:col>
                    <xdr:colOff>9525</xdr:colOff>
                    <xdr:row>9</xdr:row>
                    <xdr:rowOff>19050</xdr:rowOff>
                  </from>
                  <to>
                    <xdr:col>9</xdr:col>
                    <xdr:colOff>647700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0"/>
  <sheetViews>
    <sheetView showGridLines="0" showRowColHeaders="0" workbookViewId="0">
      <selection activeCell="C14" sqref="C14"/>
    </sheetView>
  </sheetViews>
  <sheetFormatPr baseColWidth="10" defaultRowHeight="15" x14ac:dyDescent="0.25"/>
  <cols>
    <col min="1" max="1" width="11.42578125" style="32"/>
    <col min="2" max="2" width="20.85546875" style="32" bestFit="1" customWidth="1"/>
    <col min="3" max="3" width="16.140625" style="32" customWidth="1"/>
    <col min="4" max="4" width="11.42578125" style="32"/>
    <col min="5" max="5" width="10.5703125" style="32" customWidth="1"/>
    <col min="6" max="7" width="3.42578125" style="32" customWidth="1"/>
    <col min="8" max="8" width="21.28515625" style="32" customWidth="1"/>
    <col min="9" max="9" width="17.5703125" style="32" customWidth="1"/>
    <col min="10" max="13" width="11.42578125" style="32"/>
    <col min="14" max="14" width="11.42578125" style="32" customWidth="1"/>
    <col min="15" max="15" width="18.5703125" style="32" hidden="1" customWidth="1"/>
    <col min="16" max="16" width="12" style="32" hidden="1" customWidth="1"/>
    <col min="17" max="17" width="6.42578125" style="32" hidden="1" customWidth="1"/>
    <col min="18" max="18" width="18.140625" style="32" hidden="1" customWidth="1"/>
    <col min="19" max="19" width="12" style="32" hidden="1" customWidth="1"/>
    <col min="20" max="20" width="6.42578125" style="32" hidden="1" customWidth="1"/>
    <col min="21" max="22" width="0" style="32" hidden="1" customWidth="1"/>
    <col min="23" max="16384" width="11.42578125" style="32"/>
  </cols>
  <sheetData>
    <row r="2" spans="2:20" ht="18.75" x14ac:dyDescent="0.3">
      <c r="B2" s="31" t="s">
        <v>52</v>
      </c>
    </row>
    <row r="3" spans="2:20" ht="18.75" x14ac:dyDescent="0.3">
      <c r="B3" s="31" t="s">
        <v>48</v>
      </c>
    </row>
    <row r="4" spans="2:20" ht="18.75" x14ac:dyDescent="0.3">
      <c r="B4" s="31" t="s">
        <v>49</v>
      </c>
    </row>
    <row r="5" spans="2:20" ht="15.75" thickBot="1" x14ac:dyDescent="0.3"/>
    <row r="6" spans="2:20" ht="21" x14ac:dyDescent="0.35">
      <c r="B6" s="33" t="s">
        <v>25</v>
      </c>
      <c r="C6" s="34"/>
      <c r="D6" s="35"/>
      <c r="H6" s="33" t="s">
        <v>35</v>
      </c>
      <c r="I6" s="34"/>
      <c r="J6" s="35"/>
    </row>
    <row r="7" spans="2:20" x14ac:dyDescent="0.25">
      <c r="B7" s="36" t="s">
        <v>1</v>
      </c>
      <c r="C7" s="6">
        <v>0.60182000000000002</v>
      </c>
      <c r="D7" s="37" t="s">
        <v>0</v>
      </c>
      <c r="H7" s="36" t="s">
        <v>3</v>
      </c>
      <c r="I7" s="6">
        <v>0.66808999999999996</v>
      </c>
      <c r="J7" s="37" t="s">
        <v>0</v>
      </c>
    </row>
    <row r="8" spans="2:20" x14ac:dyDescent="0.25">
      <c r="B8" s="36" t="s">
        <v>18</v>
      </c>
      <c r="C8" s="6">
        <v>500.18</v>
      </c>
      <c r="D8" s="37"/>
      <c r="H8" s="36" t="s">
        <v>18</v>
      </c>
      <c r="I8" s="6">
        <v>500.18</v>
      </c>
      <c r="J8" s="37" t="s">
        <v>14</v>
      </c>
      <c r="O8" s="38" t="s">
        <v>27</v>
      </c>
      <c r="P8" s="39"/>
      <c r="Q8" s="39"/>
      <c r="R8" s="38" t="s">
        <v>27</v>
      </c>
      <c r="S8" s="39"/>
      <c r="T8" s="39"/>
    </row>
    <row r="9" spans="2:20" x14ac:dyDescent="0.25">
      <c r="B9" s="36" t="s">
        <v>17</v>
      </c>
      <c r="C9" s="6">
        <v>250.09</v>
      </c>
      <c r="D9" s="37" t="s">
        <v>14</v>
      </c>
      <c r="H9" s="36"/>
      <c r="I9" s="28"/>
      <c r="J9" s="37"/>
      <c r="O9" s="39" t="s">
        <v>9</v>
      </c>
      <c r="P9" s="39">
        <f>PI()*(C9/1000)^2/4</f>
        <v>4.9122734491418518E-2</v>
      </c>
      <c r="Q9" s="39" t="s">
        <v>10</v>
      </c>
      <c r="R9" s="39" t="s">
        <v>9</v>
      </c>
      <c r="S9" s="39">
        <f>PI()*(I8/1000)^2/4</f>
        <v>0.19649093796567407</v>
      </c>
      <c r="T9" s="39" t="s">
        <v>10</v>
      </c>
    </row>
    <row r="10" spans="2:20" x14ac:dyDescent="0.25">
      <c r="B10" s="36"/>
      <c r="C10" s="28"/>
      <c r="D10" s="37"/>
      <c r="H10" s="36"/>
      <c r="I10" s="28"/>
      <c r="J10" s="37"/>
      <c r="O10" s="39" t="s">
        <v>2</v>
      </c>
      <c r="P10" s="39">
        <f>C9/C8</f>
        <v>0.5</v>
      </c>
      <c r="Q10" s="39" t="s">
        <v>0</v>
      </c>
      <c r="R10" s="39"/>
      <c r="S10" s="39"/>
      <c r="T10" s="39"/>
    </row>
    <row r="11" spans="2:20" x14ac:dyDescent="0.25">
      <c r="B11" s="36"/>
      <c r="C11" s="40"/>
      <c r="D11" s="37"/>
      <c r="H11" s="36"/>
      <c r="I11" s="40"/>
      <c r="J11" s="37"/>
      <c r="O11" s="39" t="s">
        <v>3</v>
      </c>
      <c r="P11" s="39">
        <f>C7/(1-P10^4)^0.5</f>
        <v>0.62155702331054608</v>
      </c>
      <c r="Q11" s="39" t="s">
        <v>0</v>
      </c>
      <c r="R11" s="39"/>
      <c r="S11" s="39"/>
      <c r="T11" s="39"/>
    </row>
    <row r="12" spans="2:20" x14ac:dyDescent="0.25">
      <c r="B12" s="41" t="s">
        <v>26</v>
      </c>
      <c r="C12" s="40"/>
      <c r="D12" s="37"/>
      <c r="H12" s="41" t="s">
        <v>26</v>
      </c>
      <c r="I12" s="40"/>
      <c r="J12" s="37"/>
      <c r="O12" s="39" t="s">
        <v>41</v>
      </c>
      <c r="P12" s="39">
        <f>C16*C15</f>
        <v>375886.386</v>
      </c>
      <c r="Q12" s="39" t="s">
        <v>42</v>
      </c>
      <c r="R12" s="39" t="s">
        <v>41</v>
      </c>
      <c r="S12" s="39">
        <f>I16*I15</f>
        <v>375886.386</v>
      </c>
      <c r="T12" s="39" t="s">
        <v>42</v>
      </c>
    </row>
    <row r="13" spans="2:20" x14ac:dyDescent="0.25">
      <c r="B13" s="36" t="s">
        <v>5</v>
      </c>
      <c r="C13" s="6">
        <v>2700</v>
      </c>
      <c r="D13" s="37" t="s">
        <v>13</v>
      </c>
      <c r="H13" s="36" t="s">
        <v>5</v>
      </c>
      <c r="I13" s="6">
        <v>2700</v>
      </c>
      <c r="J13" s="37" t="s">
        <v>13</v>
      </c>
      <c r="O13" s="39" t="s">
        <v>22</v>
      </c>
      <c r="P13" s="42">
        <f>SQRT(2)*P11*P9*3600</f>
        <v>155.44652262286709</v>
      </c>
      <c r="Q13" s="39"/>
      <c r="R13" s="39" t="s">
        <v>22</v>
      </c>
      <c r="S13" s="42">
        <f>SQRT(2)*I7*S9*3600</f>
        <v>668.33621633601251</v>
      </c>
      <c r="T13" s="39"/>
    </row>
    <row r="14" spans="2:20" x14ac:dyDescent="0.25">
      <c r="B14" s="36" t="s">
        <v>6</v>
      </c>
      <c r="C14" s="6">
        <v>50</v>
      </c>
      <c r="D14" s="37" t="s">
        <v>15</v>
      </c>
      <c r="H14" s="36" t="s">
        <v>6</v>
      </c>
      <c r="I14" s="6">
        <v>50</v>
      </c>
      <c r="J14" s="37" t="s">
        <v>15</v>
      </c>
      <c r="O14" s="39" t="s">
        <v>4</v>
      </c>
      <c r="P14" s="39">
        <f>IF(P13&gt;1000,P13/10,IF(P13&gt;10000,P13/100,P13))</f>
        <v>155.44652262286709</v>
      </c>
      <c r="Q14" s="39"/>
      <c r="R14" s="39" t="s">
        <v>4</v>
      </c>
      <c r="S14" s="39">
        <f>IF(S13&gt;1000,S13/10,IF(S13&gt;10000,S13/100,S13))</f>
        <v>668.33621633601251</v>
      </c>
      <c r="T14" s="39"/>
    </row>
    <row r="15" spans="2:20" x14ac:dyDescent="0.25">
      <c r="B15" s="36" t="s">
        <v>36</v>
      </c>
      <c r="C15" s="6">
        <v>989.17470000000003</v>
      </c>
      <c r="D15" s="37" t="s">
        <v>7</v>
      </c>
      <c r="H15" s="36" t="s">
        <v>36</v>
      </c>
      <c r="I15" s="6">
        <v>989.17470000000003</v>
      </c>
      <c r="J15" s="37" t="s">
        <v>7</v>
      </c>
      <c r="O15" s="39" t="s">
        <v>43</v>
      </c>
      <c r="P15" s="39">
        <f>IF(P11&gt;1000,1,IF(P11&gt;10000,2,0))</f>
        <v>0</v>
      </c>
      <c r="Q15" s="39"/>
      <c r="R15" s="39" t="s">
        <v>43</v>
      </c>
      <c r="S15" s="39">
        <f>IF(S11&gt;1000,1,IF(S11&gt;10000,2,0))</f>
        <v>0</v>
      </c>
      <c r="T15" s="39"/>
    </row>
    <row r="16" spans="2:20" x14ac:dyDescent="0.25">
      <c r="B16" s="36" t="s">
        <v>8</v>
      </c>
      <c r="C16" s="6">
        <v>380</v>
      </c>
      <c r="D16" s="37" t="str">
        <f>IF(Q23=3,"[m³/h]","[kg/h]")</f>
        <v>[kg/h]</v>
      </c>
      <c r="H16" s="36" t="s">
        <v>8</v>
      </c>
      <c r="I16" s="6">
        <v>380</v>
      </c>
      <c r="J16" s="37" t="str">
        <f>IF(Q23=3,"[m³/h]","[kg/h]")</f>
        <v>[kg/h]</v>
      </c>
      <c r="O16" s="39" t="s">
        <v>44</v>
      </c>
      <c r="P16" s="39">
        <f>IF(Q23=3,P15,P15)</f>
        <v>0</v>
      </c>
      <c r="Q16" s="39"/>
      <c r="R16" s="39" t="s">
        <v>44</v>
      </c>
      <c r="S16" s="39">
        <f>IF(Q23=3,S15,S15)</f>
        <v>0</v>
      </c>
      <c r="T16" s="39"/>
    </row>
    <row r="17" spans="1:20" x14ac:dyDescent="0.25">
      <c r="B17" s="36" t="s">
        <v>19</v>
      </c>
      <c r="C17" s="6">
        <v>59.115000000000002</v>
      </c>
      <c r="D17" s="37" t="s">
        <v>20</v>
      </c>
      <c r="H17" s="36" t="s">
        <v>19</v>
      </c>
      <c r="I17" s="6">
        <v>3.673</v>
      </c>
      <c r="J17" s="37" t="s">
        <v>20</v>
      </c>
      <c r="O17" s="39" t="s">
        <v>24</v>
      </c>
      <c r="P17" s="43" t="str">
        <f>TEXT(P14,"000,00000")&amp;P16&amp;"0"</f>
        <v>155,4465200</v>
      </c>
      <c r="Q17" s="39"/>
      <c r="R17" s="39" t="s">
        <v>24</v>
      </c>
      <c r="S17" s="43" t="str">
        <f>TEXT(S14,"000,00000")&amp;S16&amp;"0"</f>
        <v>668,3362200</v>
      </c>
      <c r="T17" s="39"/>
    </row>
    <row r="18" spans="1:20" x14ac:dyDescent="0.25">
      <c r="B18" s="36"/>
      <c r="C18" s="44"/>
      <c r="D18" s="37"/>
      <c r="H18" s="36"/>
      <c r="I18" s="44"/>
      <c r="J18" s="37"/>
      <c r="O18" s="39" t="s">
        <v>34</v>
      </c>
      <c r="P18" s="39">
        <v>0</v>
      </c>
      <c r="Q18" s="39"/>
      <c r="R18" s="39" t="s">
        <v>34</v>
      </c>
      <c r="S18" s="39">
        <v>0</v>
      </c>
    </row>
    <row r="19" spans="1:20" x14ac:dyDescent="0.25">
      <c r="A19" s="39"/>
      <c r="B19" s="45"/>
      <c r="C19" s="44"/>
      <c r="D19" s="46"/>
      <c r="E19" s="39"/>
      <c r="H19" s="45"/>
      <c r="I19" s="44"/>
      <c r="J19" s="46"/>
    </row>
    <row r="20" spans="1:20" x14ac:dyDescent="0.25">
      <c r="A20" s="39"/>
      <c r="B20" s="47"/>
      <c r="C20" s="44"/>
      <c r="D20" s="46"/>
      <c r="E20" s="39"/>
      <c r="F20" s="39"/>
      <c r="G20" s="39"/>
      <c r="H20" s="47"/>
      <c r="I20" s="44"/>
      <c r="J20" s="46"/>
    </row>
    <row r="21" spans="1:20" x14ac:dyDescent="0.25">
      <c r="A21" s="39"/>
      <c r="B21" s="47" t="s">
        <v>28</v>
      </c>
      <c r="C21" s="44"/>
      <c r="D21" s="46"/>
      <c r="E21" s="39"/>
      <c r="F21" s="39"/>
      <c r="G21" s="39"/>
      <c r="H21" s="47" t="s">
        <v>28</v>
      </c>
      <c r="I21" s="44"/>
      <c r="J21" s="46"/>
    </row>
    <row r="22" spans="1:20" x14ac:dyDescent="0.25">
      <c r="A22" s="39"/>
      <c r="B22" s="45"/>
      <c r="C22" s="48"/>
      <c r="D22" s="46"/>
      <c r="E22" s="39"/>
      <c r="F22" s="39"/>
      <c r="G22" s="39"/>
      <c r="H22" s="45"/>
      <c r="I22" s="48"/>
      <c r="J22" s="46"/>
    </row>
    <row r="23" spans="1:20" x14ac:dyDescent="0.25">
      <c r="A23" s="39"/>
      <c r="B23" s="49" t="s">
        <v>29</v>
      </c>
      <c r="C23" s="50" t="s">
        <v>45</v>
      </c>
      <c r="D23" s="51"/>
      <c r="E23" s="52"/>
      <c r="F23" s="52"/>
      <c r="G23" s="52"/>
      <c r="H23" s="49" t="s">
        <v>29</v>
      </c>
      <c r="I23" s="50" t="s">
        <v>45</v>
      </c>
      <c r="J23" s="51"/>
      <c r="Q23" s="29"/>
    </row>
    <row r="24" spans="1:20" x14ac:dyDescent="0.25">
      <c r="A24" s="39"/>
      <c r="B24" s="49" t="s">
        <v>46</v>
      </c>
      <c r="C24" s="50">
        <f>C15</f>
        <v>989.17470000000003</v>
      </c>
      <c r="D24" s="51" t="s">
        <v>7</v>
      </c>
      <c r="E24" s="52"/>
      <c r="F24" s="52"/>
      <c r="G24" s="52"/>
      <c r="H24" s="49" t="s">
        <v>47</v>
      </c>
      <c r="I24" s="50">
        <f>I15</f>
        <v>989.17470000000003</v>
      </c>
      <c r="J24" s="51" t="s">
        <v>7</v>
      </c>
    </row>
    <row r="25" spans="1:20" x14ac:dyDescent="0.25">
      <c r="A25" s="39"/>
      <c r="B25" s="49" t="s">
        <v>31</v>
      </c>
      <c r="C25" s="50">
        <f>C16</f>
        <v>380</v>
      </c>
      <c r="D25" s="51" t="str">
        <f>D16</f>
        <v>[kg/h]</v>
      </c>
      <c r="E25" s="52"/>
      <c r="F25" s="52"/>
      <c r="G25" s="52"/>
      <c r="H25" s="49" t="s">
        <v>31</v>
      </c>
      <c r="I25" s="50">
        <f>I16</f>
        <v>380</v>
      </c>
      <c r="J25" s="51" t="str">
        <f>J16</f>
        <v>[kg/h]</v>
      </c>
    </row>
    <row r="26" spans="1:20" ht="15.75" thickBot="1" x14ac:dyDescent="0.3">
      <c r="A26" s="39"/>
      <c r="B26" s="53" t="s">
        <v>32</v>
      </c>
      <c r="C26" s="54" t="str">
        <f>P17</f>
        <v>155,4465200</v>
      </c>
      <c r="D26" s="55" t="s">
        <v>0</v>
      </c>
      <c r="E26" s="52"/>
      <c r="F26" s="52"/>
      <c r="G26" s="52"/>
      <c r="H26" s="53" t="s">
        <v>32</v>
      </c>
      <c r="I26" s="54" t="str">
        <f>S17</f>
        <v>668,3362200</v>
      </c>
      <c r="J26" s="55" t="s">
        <v>0</v>
      </c>
    </row>
    <row r="27" spans="1:20" x14ac:dyDescent="0.25">
      <c r="A27" s="39"/>
      <c r="B27" s="39"/>
      <c r="C27" s="56"/>
      <c r="D27" s="39"/>
      <c r="E27" s="39"/>
      <c r="F27" s="39"/>
      <c r="G27" s="39"/>
      <c r="H27" s="39"/>
      <c r="I27" s="56"/>
      <c r="J27" s="39"/>
    </row>
    <row r="28" spans="1:20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20" x14ac:dyDescent="0.25">
      <c r="B29" s="39"/>
      <c r="C29" s="39"/>
      <c r="D29" s="39"/>
      <c r="E29" s="39"/>
      <c r="F29" s="39"/>
      <c r="G29" s="39"/>
      <c r="H29" s="39"/>
      <c r="I29" s="39"/>
      <c r="J29" s="39"/>
    </row>
    <row r="30" spans="1:20" x14ac:dyDescent="0.25">
      <c r="F30" s="39"/>
      <c r="G30" s="39"/>
      <c r="H30" s="39"/>
      <c r="I30" s="39"/>
      <c r="J30" s="39"/>
    </row>
  </sheetData>
  <sheetProtection algorithmName="SHA-512" hashValue="hXe2xqxslZslo9IjVZwitNKoTj7g2YCCXiYQEEpl3eXjPzWUWQWwnovbDFUwVu7Qew7IfU1wf+Mz8KbLsIeN7A==" saltValue="V5hTPUkPWfFTGneYRn1LGQ==" spinCount="100000" sheet="1" objects="1" scenarios="1" selectLockedCells="1"/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Gases</vt:lpstr>
      <vt:lpstr>Steam or Water</vt:lpstr>
      <vt:lpstr>other Liquids</vt:lpstr>
      <vt:lpstr>beta</vt:lpstr>
      <vt:lpstr>Design_T</vt:lpstr>
      <vt:lpstr>DesignP</vt:lpstr>
      <vt:lpstr>Durchflusskoeff</vt:lpstr>
      <vt:lpstr>Durchmesser</vt:lpstr>
      <vt:lpstr>RhoN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2023-01-05T13:14:18Z</dcterms:modified>
</cp:coreProperties>
</file>